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ix\Desktop\Bassin\"/>
    </mc:Choice>
  </mc:AlternateContent>
  <bookViews>
    <workbookView xWindow="0" yWindow="0" windowWidth="8640" windowHeight="6135"/>
  </bookViews>
  <sheets>
    <sheet name="calculs &amp; formules" sheetId="4" r:id="rId1"/>
  </sheets>
  <calcPr calcId="152511"/>
</workbook>
</file>

<file path=xl/calcChain.xml><?xml version="1.0" encoding="utf-8"?>
<calcChain xmlns="http://schemas.openxmlformats.org/spreadsheetml/2006/main">
  <c r="AA13" i="4" l="1"/>
  <c r="AI30" i="4" l="1"/>
  <c r="AA30" i="4"/>
  <c r="AD30" i="4" s="1"/>
  <c r="AA24" i="4"/>
  <c r="E26" i="4"/>
  <c r="AH13" i="4"/>
  <c r="AA23" i="4" s="1"/>
  <c r="AD13" i="4"/>
  <c r="AL30" i="4" s="1"/>
  <c r="AA21" i="4"/>
  <c r="AA17" i="4"/>
  <c r="AA15" i="4"/>
  <c r="AA14" i="4"/>
  <c r="O26" i="4"/>
  <c r="O27" i="4" s="1"/>
  <c r="O28" i="4" s="1"/>
  <c r="E17" i="4"/>
  <c r="B18" i="4" s="1"/>
  <c r="AB32" i="4" l="1"/>
  <c r="AA16" i="4"/>
  <c r="M25" i="4"/>
  <c r="B27" i="4"/>
  <c r="B19" i="4"/>
  <c r="B20" i="4" s="1"/>
  <c r="D20" i="4" s="1"/>
  <c r="B21" i="4" s="1"/>
  <c r="D21" i="4" s="1"/>
  <c r="AA19" i="4" s="1"/>
  <c r="S25" i="4" l="1"/>
  <c r="S28" i="4" s="1"/>
  <c r="B24" i="4"/>
  <c r="D22" i="4"/>
  <c r="B22" i="4"/>
  <c r="B28" i="4" l="1"/>
  <c r="AA20" i="4"/>
  <c r="AD26" i="4" s="1"/>
  <c r="AI26" i="4" s="1"/>
  <c r="AA27" i="4" s="1"/>
  <c r="AD27" i="4" s="1"/>
  <c r="S26" i="4"/>
  <c r="M28" i="4"/>
  <c r="M27" i="4"/>
  <c r="S27" i="4"/>
  <c r="M26" i="4"/>
</calcChain>
</file>

<file path=xl/sharedStrings.xml><?xml version="1.0" encoding="utf-8"?>
<sst xmlns="http://schemas.openxmlformats.org/spreadsheetml/2006/main" count="182" uniqueCount="122">
  <si>
    <t>nombre de Koï's</t>
  </si>
  <si>
    <t>volume du bassin (m³)</t>
  </si>
  <si>
    <t>protéine contenue (%)</t>
  </si>
  <si>
    <t>calculs:</t>
  </si>
  <si>
    <t>quantité de nourriture quotidienne=</t>
  </si>
  <si>
    <t>gr</t>
  </si>
  <si>
    <t xml:space="preserve">kg de protéines </t>
  </si>
  <si>
    <t>d'azote (N)</t>
  </si>
  <si>
    <t>moyenne de nourriture non assimilée</t>
  </si>
  <si>
    <t>donc</t>
  </si>
  <si>
    <t>donc =&gt;</t>
  </si>
  <si>
    <t>NH4/m³ OU</t>
  </si>
  <si>
    <t>(à 16% d'azote - N)</t>
  </si>
  <si>
    <t>gr de NH4 / heure à éliminer</t>
  </si>
  <si>
    <t>m²</t>
  </si>
  <si>
    <t>m² de surface filtrante que nous avons besoin</t>
  </si>
  <si>
    <t>Matala noir: 140 m² / m³                                      Gravier: 150 à 200 m² / m³</t>
  </si>
  <si>
    <t>Matala bleu: 270 m² / m³                                     Matala vert: 245 m² / m³</t>
  </si>
  <si>
    <t>Pouzzolane - Clinopti: 300 m²/  m³                     Bioring- Biocarrier: 370 m2 / m3 </t>
  </si>
  <si>
    <t>Matala gris: 460 m² / m³                                       Kaldnes K3: 584 - 500 P m² / m³</t>
  </si>
  <si>
    <t>Crystal Bio: 590 m2 / m3                                       Helix 17: 720 - 580 P m2 / m3</t>
  </si>
  <si>
    <t>m²/m³</t>
  </si>
  <si>
    <t>m² de surface filtrante</t>
  </si>
  <si>
    <t>Légende des couleurs:</t>
  </si>
  <si>
    <t>=vos données</t>
  </si>
  <si>
    <t>Tableau de calculs
(besoin en surface filtrante)</t>
  </si>
  <si>
    <t>Entre 7 à 10°C = 1x par jour</t>
  </si>
  <si>
    <t>Entre 10 et 15°C = 2 x par jour</t>
  </si>
  <si>
    <t>Entre 15 et 20°C = 3 x par jour</t>
  </si>
  <si>
    <t>Au delà de 20°C = 4 x par jour</t>
  </si>
  <si>
    <t>gr/jour</t>
  </si>
  <si>
    <t>Ex:</t>
  </si>
  <si>
    <t>Qté</t>
  </si>
  <si>
    <t>Nombre de Koï's</t>
  </si>
  <si>
    <t>Quantité par Koï's</t>
  </si>
  <si>
    <t>et</t>
  </si>
  <si>
    <t>quantité par jour</t>
  </si>
  <si>
    <t>quantité 3 X/jour</t>
  </si>
  <si>
    <t>quantité 2 X/jour</t>
  </si>
  <si>
    <t>quantité 4 X/jour</t>
  </si>
  <si>
    <t>Biocerapond: 1400 m2 / m3                                 Beads Top: 1600 m2 / m3</t>
  </si>
  <si>
    <t>Un koï de 10 cm pèse</t>
  </si>
  <si>
    <t>Un koï de 15 cm pèse</t>
  </si>
  <si>
    <t>Un koï de 20 cm pèse</t>
  </si>
  <si>
    <t>Un koï de 30 cm pèse</t>
  </si>
  <si>
    <t>Un koï de 40 cm pèse</t>
  </si>
  <si>
    <t>Un koï de 50 cm pèse</t>
  </si>
  <si>
    <t>Un koï de 60 cm pèse</t>
  </si>
  <si>
    <t xml:space="preserve">gr </t>
  </si>
  <si>
    <t>va consommer en moyenne</t>
  </si>
  <si>
    <t>gr de N</t>
  </si>
  <si>
    <t>(X1,29 = NH4) amonium</t>
  </si>
  <si>
    <t>Masse filtrante choisie dans le tableau: (ex: TJ 300m²/m³ ou TJ 400 m²/m³ ou  …)</t>
  </si>
  <si>
    <t>estimation rapport filtrant selon la masse filtrante:</t>
  </si>
  <si>
    <t>mémo:</t>
  </si>
  <si>
    <t>Besoin en nourriture éstimé selon le poids et la taille:</t>
  </si>
  <si>
    <t>===&gt;</t>
  </si>
  <si>
    <t xml:space="preserve"> ====&gt;</t>
  </si>
  <si>
    <r>
      <t xml:space="preserve">=nombre de TJ  !!!  </t>
    </r>
    <r>
      <rPr>
        <sz val="8"/>
        <color rgb="FFC00000"/>
        <rFont val="Calibri"/>
        <family val="2"/>
        <scheme val="minor"/>
      </rPr>
      <t>NE PAS CHANGER</t>
    </r>
    <r>
      <rPr>
        <sz val="8"/>
        <color theme="1"/>
        <rFont val="Calibri"/>
        <family val="2"/>
        <scheme val="minor"/>
      </rPr>
      <t xml:space="preserve"> (formule)</t>
    </r>
  </si>
  <si>
    <r>
      <t xml:space="preserve">=résultats obtenu !!!  </t>
    </r>
    <r>
      <rPr>
        <sz val="8"/>
        <color rgb="FFC00000"/>
        <rFont val="Calibri"/>
        <family val="2"/>
        <scheme val="minor"/>
      </rPr>
      <t>NE PAS CHANGER</t>
    </r>
    <r>
      <rPr>
        <sz val="8"/>
        <color theme="1"/>
        <rFont val="Calibri"/>
        <family val="2"/>
        <scheme val="minor"/>
      </rPr>
      <t xml:space="preserve"> (formules)</t>
    </r>
  </si>
  <si>
    <r>
      <t xml:space="preserve">=données dont on a besoin  !!!  </t>
    </r>
    <r>
      <rPr>
        <sz val="8"/>
        <color rgb="FFC00000"/>
        <rFont val="Calibri"/>
        <family val="2"/>
        <scheme val="minor"/>
      </rPr>
      <t>NE PAS CHANGER</t>
    </r>
    <r>
      <rPr>
        <sz val="8"/>
        <color theme="1"/>
        <rFont val="Calibri"/>
        <family val="2"/>
        <scheme val="minor"/>
      </rPr>
      <t xml:space="preserve"> (par défaut)</t>
    </r>
  </si>
  <si>
    <t>X</t>
  </si>
  <si>
    <t>surface filtrante que nous avons besoin</t>
  </si>
  <si>
    <t>Masse filtrante choisie</t>
  </si>
  <si>
    <t>Pour 1000 l =&gt;</t>
  </si>
  <si>
    <t>(1000/M.Filtrante) X surface filtrante</t>
  </si>
  <si>
    <t>m³/h</t>
  </si>
  <si>
    <t>Calcul de la vitesse de passage d'eau
dans le filtre.</t>
  </si>
  <si>
    <t xml:space="preserve">l/min </t>
  </si>
  <si>
    <t>m³/h   =&gt;</t>
  </si>
  <si>
    <t>=&gt;</t>
  </si>
  <si>
    <t>à une vitesse de 0,02m/sec  =&gt;</t>
  </si>
  <si>
    <t>(recommandé)</t>
  </si>
  <si>
    <t>litres de TJ</t>
  </si>
  <si>
    <t>NH4 (amonium)</t>
  </si>
  <si>
    <t>Kaldnes K1:  800 - 500 P m2 / m3                         Beads Classic: 1000 m² / m³</t>
  </si>
  <si>
    <t>Tapis japonais Top: 400 m2 / m3                       Alfagrog: 290 m² / m³</t>
  </si>
  <si>
    <t>Tapis japonais: 300 m² / m³                                Tapis Kinshi: 275 m2 / m3 </t>
  </si>
  <si>
    <t>surface en m² des TJ de 1m/2m/0,38m=&gt;</t>
  </si>
  <si>
    <t>TJ de 1m/2m et 3,8 cm d'épaisseur</t>
  </si>
  <si>
    <t>pour éliminer 1 gr il faut 5m² de surface filtrante donc si :</t>
  </si>
  <si>
    <t>m³</t>
  </si>
  <si>
    <t>OU</t>
  </si>
  <si>
    <t>Long:</t>
  </si>
  <si>
    <t>large:</t>
  </si>
  <si>
    <t>haut:</t>
  </si>
  <si>
    <t>m</t>
  </si>
  <si>
    <t>avec mes dimensions  j'ai :</t>
  </si>
  <si>
    <t>donc la longueure sera:</t>
  </si>
  <si>
    <t xml:space="preserve">soit </t>
  </si>
  <si>
    <t>cm</t>
  </si>
  <si>
    <t>(plus que recommandé)</t>
  </si>
  <si>
    <t>pour un débit de</t>
  </si>
  <si>
    <t xml:space="preserve">ou </t>
  </si>
  <si>
    <t>l/min</t>
  </si>
  <si>
    <t>ou</t>
  </si>
  <si>
    <t>min</t>
  </si>
  <si>
    <t>Le bon compromis étant de 0,02m/s:</t>
  </si>
  <si>
    <t>dimensions de notre bac :</t>
  </si>
  <si>
    <t>pour arriver dans la bonne fourchette, changer la valeur du débit de la pompe pour arriver entre 5 et 10 min.</t>
  </si>
  <si>
    <t>Tableau indicatif pour
références.</t>
  </si>
  <si>
    <t>Entrée de données</t>
  </si>
  <si>
    <t>Données FIXES</t>
  </si>
  <si>
    <t>m/sec</t>
  </si>
  <si>
    <t>Résultats obtenu</t>
  </si>
  <si>
    <t>Conclusion</t>
  </si>
  <si>
    <r>
      <t xml:space="preserve">PS: pour TJ, le temps de passage </t>
    </r>
    <r>
      <rPr>
        <i/>
        <u/>
        <sz val="8"/>
        <color theme="1"/>
        <rFont val="Calibri"/>
        <family val="2"/>
        <scheme val="minor"/>
      </rPr>
      <t>entre 5 et 10 min est idéal</t>
    </r>
  </si>
  <si>
    <t>débit de la pompe  théorique</t>
  </si>
  <si>
    <t>débit de la pompe avec pertes de charge *</t>
  </si>
  <si>
    <t>* perte de charge estimée à 20% si 1m +1m de hauteur (profondeur bassin + hauteur filtre)  et 10m de tuyau (et on y est vite )</t>
  </si>
  <si>
    <t>voir tableau de données</t>
  </si>
  <si>
    <t>(et j'ai 110 cm de disponible)</t>
  </si>
  <si>
    <t>!!! inclure 10cm sous la grille, 5 cm au dessus et l'espace pour Masse filtrante</t>
  </si>
  <si>
    <t>Le temps de contact (voir dimensions) :</t>
  </si>
  <si>
    <t>donc un temps de contact de     =====&gt;</t>
  </si>
  <si>
    <r>
      <rPr>
        <b/>
        <i/>
        <u/>
        <sz val="8"/>
        <color rgb="FFFF0000"/>
        <rFont val="Calibri"/>
        <family val="2"/>
        <scheme val="minor"/>
      </rPr>
      <t>ATTENTION</t>
    </r>
    <r>
      <rPr>
        <sz val="8"/>
        <color theme="1"/>
        <rFont val="Calibri"/>
        <family val="2"/>
        <scheme val="minor"/>
      </rPr>
      <t>: ne remplir que les cases de couleur   ====&gt;</t>
    </r>
    <r>
      <rPr>
        <sz val="8"/>
        <color theme="4" tint="0.79998168889431442"/>
        <rFont val="Calibri"/>
        <family val="2"/>
        <scheme val="minor"/>
      </rPr>
      <t xml:space="preserve">      </t>
    </r>
    <r>
      <rPr>
        <sz val="8"/>
        <color theme="3" tint="0.39997558519241921"/>
        <rFont val="Calibri"/>
        <family val="2"/>
        <scheme val="minor"/>
      </rPr>
      <t>BLEU</t>
    </r>
    <r>
      <rPr>
        <sz val="8"/>
        <color theme="4" tint="0.79998168889431442"/>
        <rFont val="Calibri"/>
        <family val="2"/>
        <scheme val="minor"/>
      </rPr>
      <t xml:space="preserve">    </t>
    </r>
    <r>
      <rPr>
        <sz val="8"/>
        <rFont val="Calibri"/>
        <family val="2"/>
        <scheme val="minor"/>
      </rPr>
      <t xml:space="preserve">    ====&gt;</t>
    </r>
  </si>
  <si>
    <t xml:space="preserve">quantité de nourriture quotidienne </t>
  </si>
  <si>
    <t>======================&gt;</t>
  </si>
  <si>
    <t>Tableau théorique de perte de charge =&gt; débit  +/- réel</t>
  </si>
  <si>
    <t>quantité de nourriture/koï (gr)  (voir tableau ci contre)                                ====&gt;</t>
  </si>
  <si>
    <t>protéine contenue (%)   (voir sur l'emballage)                                                 ====&gt;</t>
  </si>
  <si>
    <t xml:space="preserve">                                             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</si>
</sst>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8"/>
      <color rgb="FFFF0000"/>
      <name val="Calibri"/>
      <family val="2"/>
      <scheme val="minor"/>
    </font>
    <font>
      <sz val="8"/>
      <color rgb="FF008000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4" tint="0.7999816888943144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0" xfId="0" quotePrefix="1" applyFont="1" applyBorder="1"/>
    <xf numFmtId="0" fontId="5" fillId="0" borderId="0" xfId="0" applyFont="1" applyBorder="1"/>
    <xf numFmtId="0" fontId="3" fillId="3" borderId="0" xfId="0" applyFont="1" applyFill="1" applyBorder="1"/>
    <xf numFmtId="0" fontId="16" fillId="0" borderId="0" xfId="0" applyFont="1" applyBorder="1"/>
    <xf numFmtId="0" fontId="3" fillId="4" borderId="0" xfId="0" applyFont="1" applyFill="1" applyBorder="1"/>
    <xf numFmtId="0" fontId="3" fillId="2" borderId="0" xfId="0" applyFont="1" applyFill="1" applyBorder="1"/>
    <xf numFmtId="0" fontId="6" fillId="0" borderId="1" xfId="0" applyFont="1" applyBorder="1"/>
    <xf numFmtId="0" fontId="7" fillId="0" borderId="0" xfId="0" applyFont="1" applyBorder="1"/>
    <xf numFmtId="0" fontId="3" fillId="0" borderId="0" xfId="0" applyFont="1" applyFill="1" applyBorder="1"/>
    <xf numFmtId="0" fontId="3" fillId="0" borderId="0" xfId="0" quotePrefix="1" applyFont="1" applyFill="1" applyBorder="1"/>
    <xf numFmtId="0" fontId="5" fillId="0" borderId="0" xfId="0" applyFont="1" applyFill="1" applyBorder="1"/>
    <xf numFmtId="0" fontId="1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3" fillId="5" borderId="0" xfId="0" applyFont="1" applyFill="1" applyBorder="1"/>
    <xf numFmtId="0" fontId="3" fillId="5" borderId="0" xfId="0" quotePrefix="1" applyFont="1" applyFill="1" applyBorder="1"/>
    <xf numFmtId="0" fontId="17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8" fillId="0" borderId="0" xfId="0" applyFont="1" applyBorder="1"/>
    <xf numFmtId="0" fontId="8" fillId="5" borderId="0" xfId="0" applyFont="1" applyFill="1" applyBorder="1"/>
    <xf numFmtId="0" fontId="3" fillId="4" borderId="4" xfId="0" applyFont="1" applyFill="1" applyBorder="1"/>
    <xf numFmtId="0" fontId="8" fillId="0" borderId="0" xfId="0" applyFont="1" applyFill="1" applyBorder="1" applyAlignment="1">
      <alignment horizontal="right"/>
    </xf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3" fillId="0" borderId="10" xfId="0" applyFont="1" applyBorder="1"/>
    <xf numFmtId="0" fontId="12" fillId="0" borderId="0" xfId="0" applyFont="1" applyBorder="1"/>
    <xf numFmtId="0" fontId="3" fillId="0" borderId="0" xfId="0" applyFont="1" applyBorder="1" applyAlignment="1">
      <alignment horizontal="right"/>
    </xf>
    <xf numFmtId="10" fontId="3" fillId="0" borderId="0" xfId="0" applyNumberFormat="1" applyFont="1" applyBorder="1"/>
    <xf numFmtId="9" fontId="13" fillId="2" borderId="0" xfId="0" applyNumberFormat="1" applyFont="1" applyFill="1" applyBorder="1"/>
    <xf numFmtId="10" fontId="13" fillId="2" borderId="0" xfId="0" applyNumberFormat="1" applyFont="1" applyFill="1" applyBorder="1"/>
    <xf numFmtId="0" fontId="13" fillId="0" borderId="0" xfId="0" applyFont="1" applyBorder="1"/>
    <xf numFmtId="0" fontId="13" fillId="2" borderId="0" xfId="0" applyFont="1" applyFill="1" applyBorder="1"/>
    <xf numFmtId="2" fontId="14" fillId="3" borderId="0" xfId="0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16" xfId="0" applyFont="1" applyBorder="1"/>
    <xf numFmtId="0" fontId="3" fillId="0" borderId="10" xfId="0" applyFont="1" applyFill="1" applyBorder="1"/>
    <xf numFmtId="0" fontId="6" fillId="0" borderId="9" xfId="0" applyFont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8" fillId="0" borderId="9" xfId="0" applyFont="1" applyFill="1" applyBorder="1"/>
    <xf numFmtId="0" fontId="18" fillId="0" borderId="9" xfId="0" applyFont="1" applyFill="1" applyBorder="1"/>
    <xf numFmtId="0" fontId="8" fillId="3" borderId="0" xfId="0" applyFont="1" applyFill="1" applyBorder="1"/>
    <xf numFmtId="0" fontId="3" fillId="2" borderId="0" xfId="0" quotePrefix="1" applyFont="1" applyFill="1" applyBorder="1" applyAlignment="1">
      <alignment horizontal="center"/>
    </xf>
    <xf numFmtId="9" fontId="3" fillId="2" borderId="0" xfId="0" quotePrefix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1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2" fontId="3" fillId="5" borderId="0" xfId="0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3" fillId="4" borderId="0" xfId="0" applyFont="1" applyFill="1" applyBorder="1" applyProtection="1">
      <protection locked="0"/>
    </xf>
    <xf numFmtId="9" fontId="3" fillId="4" borderId="0" xfId="0" applyNumberFormat="1" applyFont="1" applyFill="1" applyBorder="1" applyProtection="1">
      <protection locked="0"/>
    </xf>
    <xf numFmtId="0" fontId="19" fillId="0" borderId="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 textRotation="90" wrapText="1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8" fillId="4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224118</xdr:colOff>
      <xdr:row>31</xdr:row>
      <xdr:rowOff>56029</xdr:rowOff>
    </xdr:from>
    <xdr:to>
      <xdr:col>21</xdr:col>
      <xdr:colOff>537883</xdr:colOff>
      <xdr:row>58</xdr:row>
      <xdr:rowOff>2801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7147" y="4986617"/>
          <a:ext cx="6107207" cy="3899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4"/>
  <sheetViews>
    <sheetView tabSelected="1" topLeftCell="E3" zoomScaleNormal="100" workbookViewId="0">
      <selection activeCell="AB8" sqref="AB8"/>
    </sheetView>
  </sheetViews>
  <sheetFormatPr baseColWidth="10" defaultColWidth="11.42578125" defaultRowHeight="11.25" x14ac:dyDescent="0.2"/>
  <cols>
    <col min="1" max="1" width="11.42578125" style="1"/>
    <col min="2" max="2" width="17.5703125" style="1" customWidth="1"/>
    <col min="3" max="3" width="17" style="1" customWidth="1"/>
    <col min="4" max="4" width="21" style="1" customWidth="1"/>
    <col min="5" max="5" width="8.5703125" style="1" customWidth="1"/>
    <col min="6" max="6" width="10" style="1" customWidth="1"/>
    <col min="7" max="7" width="12.28515625" style="1" customWidth="1"/>
    <col min="8" max="8" width="13.7109375" style="1" customWidth="1"/>
    <col min="9" max="9" width="16.7109375" style="1" customWidth="1"/>
    <col min="10" max="10" width="5.140625" style="1" customWidth="1"/>
    <col min="11" max="11" width="2.85546875" style="1" customWidth="1"/>
    <col min="12" max="13" width="4.5703125" style="1" customWidth="1"/>
    <col min="14" max="14" width="2.42578125" style="1" customWidth="1"/>
    <col min="15" max="15" width="5.85546875" style="1" customWidth="1"/>
    <col min="16" max="16" width="3.42578125" style="1" customWidth="1"/>
    <col min="17" max="17" width="4.5703125" style="1" customWidth="1"/>
    <col min="18" max="18" width="4.7109375" style="1" customWidth="1"/>
    <col min="19" max="19" width="4.42578125" style="1" customWidth="1"/>
    <col min="20" max="20" width="2.7109375" style="1" customWidth="1"/>
    <col min="21" max="22" width="11.42578125" style="1"/>
    <col min="23" max="23" width="13.7109375" style="1" customWidth="1"/>
    <col min="24" max="24" width="9" style="1" customWidth="1"/>
    <col min="25" max="25" width="6.28515625" style="1" customWidth="1"/>
    <col min="26" max="26" width="4.42578125" style="1" customWidth="1"/>
    <col min="27" max="27" width="7.85546875" style="1" customWidth="1"/>
    <col min="28" max="28" width="4.7109375" style="1" customWidth="1"/>
    <col min="29" max="29" width="4.5703125" style="1" customWidth="1"/>
    <col min="30" max="30" width="6.42578125" style="1" customWidth="1"/>
    <col min="31" max="31" width="4.5703125" style="1" customWidth="1"/>
    <col min="32" max="32" width="2.85546875" style="1" customWidth="1"/>
    <col min="33" max="33" width="5" style="1" customWidth="1"/>
    <col min="34" max="34" width="7" style="1" customWidth="1"/>
    <col min="35" max="35" width="4.7109375" style="1" customWidth="1"/>
    <col min="36" max="36" width="4.42578125" style="1" customWidth="1"/>
    <col min="37" max="37" width="2.7109375" style="1" customWidth="1"/>
    <col min="38" max="38" width="5.5703125" style="1" customWidth="1"/>
    <col min="39" max="39" width="6.140625" style="1" customWidth="1"/>
    <col min="40" max="16384" width="11.42578125" style="1"/>
  </cols>
  <sheetData>
    <row r="1" spans="1:39" ht="11.25" customHeight="1" x14ac:dyDescent="0.2">
      <c r="A1" s="74" t="s">
        <v>25</v>
      </c>
      <c r="B1" s="75"/>
      <c r="C1" s="75"/>
      <c r="D1" s="75"/>
      <c r="E1" s="75"/>
      <c r="F1" s="75"/>
      <c r="G1" s="76"/>
      <c r="H1" s="74" t="s">
        <v>100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4" t="s">
        <v>67</v>
      </c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6"/>
    </row>
    <row r="2" spans="1:39" ht="27" customHeight="1" x14ac:dyDescent="0.2">
      <c r="A2" s="77"/>
      <c r="B2" s="78"/>
      <c r="C2" s="78"/>
      <c r="D2" s="78"/>
      <c r="E2" s="78"/>
      <c r="F2" s="78"/>
      <c r="G2" s="79"/>
      <c r="H2" s="77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7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9"/>
    </row>
    <row r="3" spans="1:39" ht="11.25" customHeight="1" x14ac:dyDescent="0.2">
      <c r="A3" s="30"/>
      <c r="B3" s="31"/>
      <c r="C3" s="31"/>
      <c r="D3" s="31"/>
      <c r="E3" s="31"/>
      <c r="F3" s="3"/>
      <c r="G3" s="32"/>
      <c r="H3" s="7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7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9"/>
    </row>
    <row r="4" spans="1:39" x14ac:dyDescent="0.2">
      <c r="A4" s="30"/>
      <c r="B4" s="3" t="s">
        <v>115</v>
      </c>
      <c r="C4" s="3"/>
      <c r="D4" s="3"/>
      <c r="E4" s="28"/>
      <c r="F4" s="33"/>
      <c r="G4" s="32"/>
      <c r="H4" s="3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2"/>
      <c r="W4" s="51" t="s">
        <v>97</v>
      </c>
      <c r="X4" s="13"/>
      <c r="Y4" s="13"/>
      <c r="Z4" s="13"/>
      <c r="AA4" s="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49"/>
    </row>
    <row r="5" spans="1:39" ht="6.75" customHeight="1" x14ac:dyDescent="0.2">
      <c r="A5" s="30"/>
      <c r="B5" s="3"/>
      <c r="C5" s="3"/>
      <c r="D5" s="3"/>
      <c r="E5" s="13"/>
      <c r="F5" s="3"/>
      <c r="G5" s="32"/>
      <c r="H5" s="30"/>
      <c r="I5" s="80" t="s">
        <v>23</v>
      </c>
      <c r="J5" s="80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2"/>
      <c r="W5" s="51"/>
      <c r="X5" s="13"/>
      <c r="Y5" s="18"/>
      <c r="Z5" s="18"/>
      <c r="AA5" s="18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49"/>
    </row>
    <row r="6" spans="1:39" x14ac:dyDescent="0.2">
      <c r="A6" s="30"/>
      <c r="B6" s="3" t="s">
        <v>1</v>
      </c>
      <c r="C6" s="3"/>
      <c r="D6" s="34" t="s">
        <v>57</v>
      </c>
      <c r="E6" s="68"/>
      <c r="F6" s="3"/>
      <c r="G6" s="32"/>
      <c r="H6" s="30"/>
      <c r="I6" s="80"/>
      <c r="J6" s="8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2"/>
      <c r="W6" s="86" t="s">
        <v>98</v>
      </c>
      <c r="X6" s="73"/>
      <c r="Y6" s="73"/>
      <c r="Z6" s="60"/>
      <c r="AA6" s="3" t="s">
        <v>83</v>
      </c>
      <c r="AB6" s="68"/>
      <c r="AC6" s="3" t="s">
        <v>86</v>
      </c>
      <c r="AD6" s="3"/>
      <c r="AE6" s="3"/>
      <c r="AF6" s="3"/>
      <c r="AG6" s="3"/>
      <c r="AH6" s="3"/>
      <c r="AI6" s="3"/>
      <c r="AJ6" s="13"/>
      <c r="AK6" s="13"/>
      <c r="AL6" s="13"/>
      <c r="AM6" s="49"/>
    </row>
    <row r="7" spans="1:39" x14ac:dyDescent="0.2">
      <c r="A7" s="30"/>
      <c r="B7" s="3" t="s">
        <v>0</v>
      </c>
      <c r="C7" s="3"/>
      <c r="D7" s="34" t="s">
        <v>57</v>
      </c>
      <c r="E7" s="68"/>
      <c r="F7" s="3"/>
      <c r="G7" s="32"/>
      <c r="H7" s="30"/>
      <c r="I7" s="9" t="s">
        <v>101</v>
      </c>
      <c r="J7" s="5" t="s">
        <v>24</v>
      </c>
      <c r="K7" s="5"/>
      <c r="L7" s="5"/>
      <c r="M7" s="5"/>
      <c r="N7" s="5"/>
      <c r="O7" s="5"/>
      <c r="P7" s="3"/>
      <c r="Q7" s="3"/>
      <c r="R7" s="3"/>
      <c r="S7" s="3"/>
      <c r="T7" s="3"/>
      <c r="U7" s="3"/>
      <c r="V7" s="32"/>
      <c r="W7" s="30"/>
      <c r="X7" s="3"/>
      <c r="Y7" s="3"/>
      <c r="Z7" s="3"/>
      <c r="AA7" s="3" t="s">
        <v>84</v>
      </c>
      <c r="AB7" s="68"/>
      <c r="AC7" s="3" t="s">
        <v>86</v>
      </c>
      <c r="AD7" s="3"/>
      <c r="AE7" s="3"/>
      <c r="AF7" s="3"/>
      <c r="AG7" s="3"/>
      <c r="AH7" s="3"/>
      <c r="AI7" s="3"/>
      <c r="AJ7" s="13"/>
      <c r="AK7" s="13"/>
      <c r="AL7" s="13"/>
      <c r="AM7" s="49"/>
    </row>
    <row r="8" spans="1:39" x14ac:dyDescent="0.2">
      <c r="A8" s="30"/>
      <c r="B8" s="3" t="s">
        <v>119</v>
      </c>
      <c r="C8" s="3"/>
      <c r="D8" s="3"/>
      <c r="E8" s="68"/>
      <c r="F8" s="3"/>
      <c r="G8" s="32"/>
      <c r="H8" s="30"/>
      <c r="I8" s="10" t="s">
        <v>102</v>
      </c>
      <c r="J8" s="5" t="s">
        <v>60</v>
      </c>
      <c r="K8" s="5"/>
      <c r="L8" s="5"/>
      <c r="M8" s="5"/>
      <c r="N8" s="5"/>
      <c r="O8" s="5"/>
      <c r="P8" s="3"/>
      <c r="Q8" s="3"/>
      <c r="R8" s="3"/>
      <c r="S8" s="3"/>
      <c r="T8" s="3"/>
      <c r="U8" s="3"/>
      <c r="V8" s="32"/>
      <c r="W8" s="30"/>
      <c r="X8" s="3"/>
      <c r="Y8" s="3"/>
      <c r="Z8" s="3"/>
      <c r="AA8" s="3" t="s">
        <v>85</v>
      </c>
      <c r="AB8" s="68"/>
      <c r="AC8" s="3" t="s">
        <v>86</v>
      </c>
      <c r="AD8" s="87" t="s">
        <v>112</v>
      </c>
      <c r="AE8" s="87"/>
      <c r="AF8" s="87"/>
      <c r="AG8" s="87"/>
      <c r="AH8" s="87"/>
      <c r="AI8" s="87"/>
      <c r="AJ8" s="87"/>
      <c r="AK8" s="87"/>
      <c r="AL8" s="87"/>
      <c r="AM8" s="88"/>
    </row>
    <row r="9" spans="1:39" x14ac:dyDescent="0.2">
      <c r="A9" s="30"/>
      <c r="B9" s="3"/>
      <c r="C9" s="3"/>
      <c r="D9" s="3"/>
      <c r="E9" s="3"/>
      <c r="F9" s="3"/>
      <c r="G9" s="32"/>
      <c r="H9" s="30"/>
      <c r="I9" s="22" t="s">
        <v>104</v>
      </c>
      <c r="J9" s="5" t="s">
        <v>59</v>
      </c>
      <c r="K9" s="5"/>
      <c r="L9" s="5"/>
      <c r="M9" s="5"/>
      <c r="N9" s="5"/>
      <c r="O9" s="5"/>
      <c r="P9" s="3"/>
      <c r="Q9" s="3"/>
      <c r="R9" s="3"/>
      <c r="S9" s="3"/>
      <c r="T9" s="3"/>
      <c r="U9" s="3"/>
      <c r="V9" s="32"/>
      <c r="W9" s="30"/>
      <c r="X9" s="3"/>
      <c r="Y9" s="3"/>
      <c r="Z9" s="3"/>
      <c r="AA9" s="3"/>
      <c r="AB9" s="3"/>
      <c r="AC9" s="3"/>
      <c r="AD9" s="87"/>
      <c r="AE9" s="87"/>
      <c r="AF9" s="87"/>
      <c r="AG9" s="87"/>
      <c r="AH9" s="87"/>
      <c r="AI9" s="87"/>
      <c r="AJ9" s="87"/>
      <c r="AK9" s="87"/>
      <c r="AL9" s="87"/>
      <c r="AM9" s="88"/>
    </row>
    <row r="10" spans="1:39" x14ac:dyDescent="0.2">
      <c r="A10" s="30"/>
      <c r="B10" s="3" t="s">
        <v>120</v>
      </c>
      <c r="C10" s="3"/>
      <c r="D10" s="35"/>
      <c r="E10" s="69"/>
      <c r="F10" s="3"/>
      <c r="G10" s="32"/>
      <c r="H10" s="30"/>
      <c r="I10" s="7" t="s">
        <v>105</v>
      </c>
      <c r="J10" s="5" t="s">
        <v>58</v>
      </c>
      <c r="K10" s="5"/>
      <c r="L10" s="5"/>
      <c r="M10" s="5"/>
      <c r="N10" s="5"/>
      <c r="O10" s="5"/>
      <c r="P10" s="3"/>
      <c r="Q10" s="3"/>
      <c r="R10" s="3"/>
      <c r="S10" s="3"/>
      <c r="T10" s="3"/>
      <c r="U10" s="3"/>
      <c r="V10" s="32"/>
      <c r="W10" s="30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2"/>
    </row>
    <row r="11" spans="1:39" ht="12" thickBot="1" x14ac:dyDescent="0.25">
      <c r="A11" s="30"/>
      <c r="B11" s="3"/>
      <c r="C11" s="3"/>
      <c r="D11" s="3"/>
      <c r="E11" s="13"/>
      <c r="F11" s="3"/>
      <c r="G11" s="32"/>
      <c r="H11" s="3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2"/>
      <c r="W11" s="30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2"/>
    </row>
    <row r="12" spans="1:39" ht="15" customHeight="1" x14ac:dyDescent="0.2">
      <c r="A12" s="30"/>
      <c r="B12" s="3" t="s">
        <v>8</v>
      </c>
      <c r="C12" s="3"/>
      <c r="D12" s="65" t="s">
        <v>121</v>
      </c>
      <c r="E12" s="36">
        <v>0.65</v>
      </c>
      <c r="F12" s="3"/>
      <c r="G12" s="32"/>
      <c r="H12" s="81" t="s">
        <v>55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3"/>
      <c r="W12" s="51" t="s">
        <v>107</v>
      </c>
      <c r="X12" s="13"/>
      <c r="Y12" s="89"/>
      <c r="Z12" s="64" t="s">
        <v>66</v>
      </c>
      <c r="AA12" s="3"/>
      <c r="AB12" s="3"/>
      <c r="AC12" s="3"/>
      <c r="AD12" s="3"/>
      <c r="AE12" s="3"/>
      <c r="AF12" s="3"/>
      <c r="AG12" s="3"/>
      <c r="AH12" s="3"/>
      <c r="AI12" s="3"/>
      <c r="AJ12" s="13"/>
      <c r="AK12" s="13"/>
      <c r="AL12" s="13"/>
      <c r="AM12" s="49"/>
    </row>
    <row r="13" spans="1:39" x14ac:dyDescent="0.2">
      <c r="A13" s="30"/>
      <c r="B13" s="3"/>
      <c r="C13" s="3"/>
      <c r="D13" s="3"/>
      <c r="E13" s="3"/>
      <c r="F13" s="3"/>
      <c r="G13" s="32"/>
      <c r="H13" s="30"/>
      <c r="I13" s="6" t="s">
        <v>41</v>
      </c>
      <c r="J13" s="3">
        <v>60</v>
      </c>
      <c r="K13" s="3" t="s">
        <v>48</v>
      </c>
      <c r="L13" s="3" t="s">
        <v>49</v>
      </c>
      <c r="M13" s="3"/>
      <c r="N13" s="3"/>
      <c r="O13" s="3"/>
      <c r="P13" s="3"/>
      <c r="Q13" s="5" t="s">
        <v>56</v>
      </c>
      <c r="R13" s="8">
        <v>3</v>
      </c>
      <c r="S13" s="73" t="s">
        <v>30</v>
      </c>
      <c r="T13" s="73"/>
      <c r="U13" s="3"/>
      <c r="V13" s="32"/>
      <c r="W13" s="30" t="s">
        <v>108</v>
      </c>
      <c r="X13" s="3"/>
      <c r="Y13" s="3"/>
      <c r="Z13" s="5" t="s">
        <v>56</v>
      </c>
      <c r="AA13" s="66">
        <f>Y12*0.8</f>
        <v>0</v>
      </c>
      <c r="AB13" s="13" t="s">
        <v>69</v>
      </c>
      <c r="AC13" s="13"/>
      <c r="AD13" s="22">
        <f>(AA13/60)*1000</f>
        <v>0</v>
      </c>
      <c r="AE13" s="13" t="s">
        <v>68</v>
      </c>
      <c r="AF13" s="13"/>
      <c r="AG13" s="14" t="s">
        <v>70</v>
      </c>
      <c r="AH13" s="23">
        <f>AA13/3600</f>
        <v>0</v>
      </c>
      <c r="AI13" s="13" t="s">
        <v>103</v>
      </c>
      <c r="AJ13" s="3"/>
      <c r="AK13" s="3"/>
      <c r="AL13" s="3"/>
      <c r="AM13" s="32"/>
    </row>
    <row r="14" spans="1:39" x14ac:dyDescent="0.2">
      <c r="A14" s="30"/>
      <c r="B14" s="3"/>
      <c r="C14" s="3"/>
      <c r="D14" s="3"/>
      <c r="E14" s="3"/>
      <c r="F14" s="3"/>
      <c r="G14" s="32"/>
      <c r="H14" s="30"/>
      <c r="I14" s="6" t="s">
        <v>42</v>
      </c>
      <c r="J14" s="3">
        <v>80</v>
      </c>
      <c r="K14" s="3" t="s">
        <v>5</v>
      </c>
      <c r="L14" s="3" t="s">
        <v>49</v>
      </c>
      <c r="M14" s="3"/>
      <c r="N14" s="3"/>
      <c r="O14" s="3"/>
      <c r="P14" s="5"/>
      <c r="Q14" s="5" t="s">
        <v>56</v>
      </c>
      <c r="R14" s="8">
        <v>5</v>
      </c>
      <c r="S14" s="73" t="s">
        <v>30</v>
      </c>
      <c r="T14" s="73"/>
      <c r="U14" s="3"/>
      <c r="V14" s="32"/>
      <c r="W14" s="30" t="s">
        <v>1</v>
      </c>
      <c r="X14" s="3"/>
      <c r="Y14" s="13"/>
      <c r="Z14" s="5" t="s">
        <v>56</v>
      </c>
      <c r="AA14" s="57">
        <f>E6</f>
        <v>0</v>
      </c>
      <c r="AB14" s="14"/>
      <c r="AC14" s="14"/>
      <c r="AD14" s="14"/>
      <c r="AE14" s="14"/>
      <c r="AF14" s="14"/>
      <c r="AG14" s="13"/>
      <c r="AH14" s="13"/>
      <c r="AI14" s="13"/>
      <c r="AJ14" s="13"/>
      <c r="AK14" s="13"/>
      <c r="AL14" s="13"/>
      <c r="AM14" s="49"/>
    </row>
    <row r="15" spans="1:39" x14ac:dyDescent="0.2">
      <c r="A15" s="30"/>
      <c r="B15" s="3" t="s">
        <v>3</v>
      </c>
      <c r="C15" s="3"/>
      <c r="D15" s="3"/>
      <c r="E15" s="3"/>
      <c r="F15" s="3"/>
      <c r="G15" s="32"/>
      <c r="H15" s="30"/>
      <c r="I15" s="6" t="s">
        <v>43</v>
      </c>
      <c r="J15" s="3">
        <v>150</v>
      </c>
      <c r="K15" s="3" t="s">
        <v>5</v>
      </c>
      <c r="L15" s="3" t="s">
        <v>49</v>
      </c>
      <c r="M15" s="3"/>
      <c r="N15" s="3"/>
      <c r="O15" s="3"/>
      <c r="P15" s="5"/>
      <c r="Q15" s="5" t="s">
        <v>56</v>
      </c>
      <c r="R15" s="8">
        <v>8</v>
      </c>
      <c r="S15" s="73" t="s">
        <v>30</v>
      </c>
      <c r="T15" s="73"/>
      <c r="U15" s="3"/>
      <c r="V15" s="32"/>
      <c r="W15" s="30" t="s">
        <v>0</v>
      </c>
      <c r="X15" s="3"/>
      <c r="Y15" s="13"/>
      <c r="Z15" s="5" t="s">
        <v>56</v>
      </c>
      <c r="AA15" s="57">
        <f>E7</f>
        <v>0</v>
      </c>
      <c r="AB15" s="14"/>
      <c r="AC15" s="14"/>
      <c r="AD15" s="14"/>
      <c r="AE15" s="14"/>
      <c r="AF15" s="14"/>
      <c r="AG15" s="13"/>
      <c r="AH15" s="13"/>
      <c r="AI15" s="13"/>
      <c r="AJ15" s="13"/>
      <c r="AK15" s="13"/>
      <c r="AL15" s="18"/>
      <c r="AM15" s="52"/>
    </row>
    <row r="16" spans="1:39" x14ac:dyDescent="0.2">
      <c r="A16" s="30"/>
      <c r="B16" s="3"/>
      <c r="C16" s="3"/>
      <c r="D16" s="3"/>
      <c r="E16" s="3"/>
      <c r="F16" s="3"/>
      <c r="G16" s="32"/>
      <c r="H16" s="30"/>
      <c r="I16" s="6" t="s">
        <v>44</v>
      </c>
      <c r="J16" s="3">
        <v>500</v>
      </c>
      <c r="K16" s="3" t="s">
        <v>5</v>
      </c>
      <c r="L16" s="3" t="s">
        <v>49</v>
      </c>
      <c r="M16" s="3"/>
      <c r="N16" s="3"/>
      <c r="O16" s="3"/>
      <c r="P16" s="5"/>
      <c r="Q16" s="5" t="s">
        <v>56</v>
      </c>
      <c r="R16" s="8">
        <v>10</v>
      </c>
      <c r="S16" s="73" t="s">
        <v>30</v>
      </c>
      <c r="T16" s="73"/>
      <c r="U16" s="3"/>
      <c r="V16" s="32"/>
      <c r="W16" s="30" t="s">
        <v>4</v>
      </c>
      <c r="X16" s="3"/>
      <c r="Y16" s="13"/>
      <c r="Z16" s="5" t="s">
        <v>56</v>
      </c>
      <c r="AA16" s="57">
        <f>E17</f>
        <v>0</v>
      </c>
      <c r="AB16" s="14" t="s">
        <v>5</v>
      </c>
      <c r="AC16" s="14"/>
      <c r="AD16" s="14"/>
      <c r="AE16" s="14"/>
      <c r="AF16" s="14"/>
      <c r="AG16" s="13"/>
      <c r="AH16" s="13"/>
      <c r="AI16" s="13"/>
      <c r="AJ16" s="13"/>
      <c r="AK16" s="13"/>
      <c r="AL16" s="13"/>
      <c r="AM16" s="49"/>
    </row>
    <row r="17" spans="1:39" x14ac:dyDescent="0.2">
      <c r="A17" s="30"/>
      <c r="B17" s="3" t="s">
        <v>116</v>
      </c>
      <c r="C17" s="3"/>
      <c r="D17" s="67" t="s">
        <v>117</v>
      </c>
      <c r="E17" s="22">
        <f>E8*E7</f>
        <v>0</v>
      </c>
      <c r="F17" s="3" t="s">
        <v>5</v>
      </c>
      <c r="G17" s="32"/>
      <c r="H17" s="30"/>
      <c r="I17" s="6" t="s">
        <v>45</v>
      </c>
      <c r="J17" s="3">
        <v>1000</v>
      </c>
      <c r="K17" s="3" t="s">
        <v>5</v>
      </c>
      <c r="L17" s="3" t="s">
        <v>49</v>
      </c>
      <c r="M17" s="3"/>
      <c r="N17" s="3"/>
      <c r="O17" s="3"/>
      <c r="P17" s="5"/>
      <c r="Q17" s="5" t="s">
        <v>56</v>
      </c>
      <c r="R17" s="8">
        <v>20</v>
      </c>
      <c r="S17" s="73" t="s">
        <v>30</v>
      </c>
      <c r="T17" s="73"/>
      <c r="U17" s="3"/>
      <c r="V17" s="32"/>
      <c r="W17" s="30" t="s">
        <v>2</v>
      </c>
      <c r="X17" s="3"/>
      <c r="Y17" s="13"/>
      <c r="Z17" s="5" t="s">
        <v>56</v>
      </c>
      <c r="AA17" s="58">
        <f>E10</f>
        <v>0</v>
      </c>
      <c r="AB17" s="14"/>
      <c r="AC17" s="14"/>
      <c r="AD17" s="14"/>
      <c r="AE17" s="14"/>
      <c r="AF17" s="14"/>
      <c r="AG17" s="13"/>
      <c r="AH17" s="13"/>
      <c r="AI17" s="13"/>
      <c r="AJ17" s="18"/>
      <c r="AK17" s="18"/>
      <c r="AL17" s="13"/>
      <c r="AM17" s="49"/>
    </row>
    <row r="18" spans="1:39" x14ac:dyDescent="0.2">
      <c r="A18" s="30"/>
      <c r="B18" s="22">
        <f>(E17/1000)*E10</f>
        <v>0</v>
      </c>
      <c r="C18" s="3" t="s">
        <v>6</v>
      </c>
      <c r="D18" s="37">
        <v>0.16</v>
      </c>
      <c r="E18" s="3" t="s">
        <v>12</v>
      </c>
      <c r="F18" s="3"/>
      <c r="G18" s="32"/>
      <c r="H18" s="30"/>
      <c r="I18" s="6" t="s">
        <v>46</v>
      </c>
      <c r="J18" s="3">
        <v>2000</v>
      </c>
      <c r="K18" s="3" t="s">
        <v>5</v>
      </c>
      <c r="L18" s="3" t="s">
        <v>49</v>
      </c>
      <c r="M18" s="3"/>
      <c r="N18" s="3"/>
      <c r="O18" s="3"/>
      <c r="P18" s="5"/>
      <c r="Q18" s="5" t="s">
        <v>56</v>
      </c>
      <c r="R18" s="8">
        <v>30</v>
      </c>
      <c r="S18" s="73" t="s">
        <v>30</v>
      </c>
      <c r="T18" s="73"/>
      <c r="U18" s="3"/>
      <c r="V18" s="32"/>
      <c r="W18" s="51"/>
      <c r="X18" s="13"/>
      <c r="Y18" s="13"/>
      <c r="Z18" s="13"/>
      <c r="AA18" s="17"/>
      <c r="AB18" s="13"/>
      <c r="AC18" s="13"/>
      <c r="AD18" s="13"/>
      <c r="AE18" s="13"/>
      <c r="AF18" s="13"/>
      <c r="AG18" s="13"/>
      <c r="AH18" s="13"/>
      <c r="AI18" s="13"/>
      <c r="AJ18" s="19"/>
      <c r="AK18" s="19"/>
      <c r="AL18" s="13"/>
      <c r="AM18" s="49"/>
    </row>
    <row r="19" spans="1:39" ht="12" thickBot="1" x14ac:dyDescent="0.25">
      <c r="A19" s="30"/>
      <c r="B19" s="22">
        <f>B18*D18</f>
        <v>0</v>
      </c>
      <c r="C19" s="3" t="s">
        <v>7</v>
      </c>
      <c r="D19" s="3"/>
      <c r="E19" s="3"/>
      <c r="F19" s="3"/>
      <c r="G19" s="32"/>
      <c r="H19" s="30"/>
      <c r="I19" s="6" t="s">
        <v>47</v>
      </c>
      <c r="J19" s="3">
        <v>4000</v>
      </c>
      <c r="K19" s="3" t="s">
        <v>5</v>
      </c>
      <c r="L19" s="3" t="s">
        <v>49</v>
      </c>
      <c r="M19" s="3"/>
      <c r="N19" s="3"/>
      <c r="O19" s="3"/>
      <c r="P19" s="5"/>
      <c r="Q19" s="5" t="s">
        <v>56</v>
      </c>
      <c r="R19" s="8">
        <v>50</v>
      </c>
      <c r="S19" s="73" t="s">
        <v>30</v>
      </c>
      <c r="T19" s="73"/>
      <c r="U19" s="3"/>
      <c r="V19" s="32"/>
      <c r="W19" s="53" t="s">
        <v>74</v>
      </c>
      <c r="X19" s="18"/>
      <c r="Y19" s="18"/>
      <c r="Z19" s="5" t="s">
        <v>56</v>
      </c>
      <c r="AA19" s="59">
        <f>D21</f>
        <v>0</v>
      </c>
      <c r="AB19" s="18"/>
      <c r="AC19" s="18"/>
      <c r="AD19" s="18"/>
      <c r="AE19" s="18"/>
      <c r="AF19" s="18"/>
      <c r="AG19" s="18"/>
      <c r="AH19" s="18"/>
      <c r="AI19" s="18"/>
      <c r="AJ19" s="19"/>
      <c r="AK19" s="19"/>
      <c r="AL19" s="13"/>
      <c r="AM19" s="49"/>
    </row>
    <row r="20" spans="1:39" ht="15" customHeight="1" x14ac:dyDescent="0.2">
      <c r="A20" s="30"/>
      <c r="B20" s="22">
        <f>B19*E12</f>
        <v>0</v>
      </c>
      <c r="C20" s="3" t="s">
        <v>10</v>
      </c>
      <c r="D20" s="22">
        <f>B20*1000</f>
        <v>0</v>
      </c>
      <c r="E20" s="3" t="s">
        <v>50</v>
      </c>
      <c r="F20" s="3"/>
      <c r="G20" s="32"/>
      <c r="H20" s="42"/>
      <c r="I20" s="2"/>
      <c r="J20" s="2"/>
      <c r="K20" s="2"/>
      <c r="L20" s="2"/>
      <c r="M20" s="84" t="s">
        <v>33</v>
      </c>
      <c r="N20" s="2"/>
      <c r="O20" s="84" t="s">
        <v>34</v>
      </c>
      <c r="P20" s="2"/>
      <c r="Q20" s="2"/>
      <c r="R20" s="2"/>
      <c r="S20" s="2"/>
      <c r="T20" s="2"/>
      <c r="U20" s="2"/>
      <c r="V20" s="43"/>
      <c r="W20" s="30" t="s">
        <v>62</v>
      </c>
      <c r="X20" s="3"/>
      <c r="Y20" s="15"/>
      <c r="Z20" s="5" t="s">
        <v>56</v>
      </c>
      <c r="AA20" s="20">
        <f>B24</f>
        <v>0</v>
      </c>
      <c r="AB20" s="13" t="s">
        <v>14</v>
      </c>
      <c r="AC20" s="13"/>
      <c r="AD20" s="13"/>
      <c r="AE20" s="13"/>
      <c r="AF20" s="13"/>
      <c r="AG20" s="13"/>
      <c r="AH20" s="14"/>
      <c r="AI20" s="16"/>
      <c r="AJ20" s="19"/>
      <c r="AK20" s="19"/>
      <c r="AL20" s="13"/>
      <c r="AM20" s="49"/>
    </row>
    <row r="21" spans="1:39" ht="15" customHeight="1" x14ac:dyDescent="0.2">
      <c r="A21" s="30"/>
      <c r="B21" s="22">
        <f>D20</f>
        <v>0</v>
      </c>
      <c r="C21" s="3" t="s">
        <v>10</v>
      </c>
      <c r="D21" s="22">
        <f>B21*1.29</f>
        <v>0</v>
      </c>
      <c r="E21" s="3" t="s">
        <v>51</v>
      </c>
      <c r="F21" s="3"/>
      <c r="G21" s="32"/>
      <c r="H21" s="30"/>
      <c r="I21" s="3"/>
      <c r="J21" s="3"/>
      <c r="K21" s="3"/>
      <c r="L21" s="3"/>
      <c r="M21" s="85"/>
      <c r="N21" s="3"/>
      <c r="O21" s="85"/>
      <c r="P21" s="3"/>
      <c r="Q21" s="3"/>
      <c r="R21" s="3"/>
      <c r="S21" s="3"/>
      <c r="T21" s="3"/>
      <c r="U21" s="3"/>
      <c r="V21" s="32"/>
      <c r="W21" s="30" t="s">
        <v>63</v>
      </c>
      <c r="X21" s="3"/>
      <c r="Y21" s="15"/>
      <c r="Z21" s="5" t="s">
        <v>56</v>
      </c>
      <c r="AA21" s="20">
        <f>E25</f>
        <v>300</v>
      </c>
      <c r="AB21" s="13" t="s">
        <v>21</v>
      </c>
      <c r="AC21" s="13"/>
      <c r="AD21" s="13"/>
      <c r="AE21" s="13"/>
      <c r="AF21" s="13"/>
      <c r="AG21" s="14"/>
      <c r="AH21" s="14"/>
      <c r="AI21" s="16"/>
      <c r="AJ21" s="19"/>
      <c r="AK21" s="19"/>
      <c r="AL21" s="13"/>
      <c r="AM21" s="49"/>
    </row>
    <row r="22" spans="1:39" x14ac:dyDescent="0.2">
      <c r="A22" s="30"/>
      <c r="B22" s="22" t="e">
        <f>D21/E6</f>
        <v>#DIV/0!</v>
      </c>
      <c r="C22" s="3" t="s">
        <v>11</v>
      </c>
      <c r="D22" s="22">
        <f>D21/24</f>
        <v>0</v>
      </c>
      <c r="E22" s="3" t="s">
        <v>13</v>
      </c>
      <c r="F22" s="3"/>
      <c r="G22" s="32"/>
      <c r="H22" s="30"/>
      <c r="I22" s="3"/>
      <c r="J22" s="3"/>
      <c r="K22" s="3"/>
      <c r="L22" s="3"/>
      <c r="M22" s="85"/>
      <c r="N22" s="3"/>
      <c r="O22" s="85"/>
      <c r="P22" s="3"/>
      <c r="Q22" s="3"/>
      <c r="R22" s="3"/>
      <c r="S22" s="3"/>
      <c r="T22" s="3"/>
      <c r="U22" s="3"/>
      <c r="V22" s="32"/>
      <c r="W22" s="30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16"/>
      <c r="AJ22" s="19"/>
      <c r="AK22" s="19"/>
      <c r="AL22" s="13"/>
      <c r="AM22" s="49"/>
    </row>
    <row r="23" spans="1:39" ht="15" customHeight="1" x14ac:dyDescent="0.2">
      <c r="A23" s="30"/>
      <c r="B23" s="3"/>
      <c r="C23" s="38" t="s">
        <v>80</v>
      </c>
      <c r="D23" s="3"/>
      <c r="E23" s="39">
        <v>5</v>
      </c>
      <c r="F23" s="3" t="s">
        <v>14</v>
      </c>
      <c r="G23" s="32"/>
      <c r="H23" s="30"/>
      <c r="I23" s="3"/>
      <c r="J23" s="3"/>
      <c r="K23" s="3"/>
      <c r="L23" s="3"/>
      <c r="M23" s="85"/>
      <c r="N23" s="60" t="s">
        <v>35</v>
      </c>
      <c r="O23" s="85" t="s">
        <v>32</v>
      </c>
      <c r="P23" s="3"/>
      <c r="Q23" s="3"/>
      <c r="R23" s="3"/>
      <c r="S23" s="3"/>
      <c r="T23" s="3"/>
      <c r="U23" s="3"/>
      <c r="V23" s="32"/>
      <c r="W23" s="51" t="s">
        <v>71</v>
      </c>
      <c r="X23" s="13"/>
      <c r="Y23" s="15"/>
      <c r="Z23" s="5" t="s">
        <v>56</v>
      </c>
      <c r="AA23" s="22">
        <f>AH13/0.02</f>
        <v>0</v>
      </c>
      <c r="AB23" s="13" t="s">
        <v>14</v>
      </c>
      <c r="AC23" s="13" t="s">
        <v>72</v>
      </c>
      <c r="AD23" s="13"/>
      <c r="AE23" s="14"/>
      <c r="AF23" s="3"/>
      <c r="AG23" s="14"/>
      <c r="AH23" s="14"/>
      <c r="AI23" s="3"/>
      <c r="AJ23" s="3"/>
      <c r="AK23" s="3"/>
      <c r="AL23" s="13"/>
      <c r="AM23" s="49"/>
    </row>
    <row r="24" spans="1:39" x14ac:dyDescent="0.2">
      <c r="A24" s="30"/>
      <c r="B24" s="22">
        <f>D21*E23</f>
        <v>0</v>
      </c>
      <c r="C24" s="3" t="s">
        <v>15</v>
      </c>
      <c r="D24" s="3"/>
      <c r="E24" s="3"/>
      <c r="F24" s="3"/>
      <c r="G24" s="32"/>
      <c r="H24" s="30"/>
      <c r="I24" s="3"/>
      <c r="J24" s="3"/>
      <c r="K24" s="3"/>
      <c r="L24" s="3"/>
      <c r="M24" s="60">
        <v>12</v>
      </c>
      <c r="N24" s="3"/>
      <c r="O24" s="3"/>
      <c r="P24" s="3"/>
      <c r="Q24" s="3"/>
      <c r="R24" s="3"/>
      <c r="S24" s="3"/>
      <c r="T24" s="3"/>
      <c r="U24" s="3"/>
      <c r="V24" s="32"/>
      <c r="W24" s="30" t="s">
        <v>87</v>
      </c>
      <c r="X24" s="3"/>
      <c r="Y24" s="3"/>
      <c r="Z24" s="5" t="s">
        <v>56</v>
      </c>
      <c r="AA24" s="22">
        <f>AB7*AB8</f>
        <v>0</v>
      </c>
      <c r="AB24" s="3" t="s">
        <v>14</v>
      </c>
      <c r="AC24" s="3" t="s">
        <v>91</v>
      </c>
      <c r="AD24" s="3"/>
      <c r="AE24" s="13"/>
      <c r="AF24" s="13"/>
      <c r="AG24" s="14"/>
      <c r="AH24" s="14"/>
      <c r="AI24" s="16"/>
      <c r="AJ24" s="19"/>
      <c r="AK24" s="19"/>
      <c r="AL24" s="13"/>
      <c r="AM24" s="49"/>
    </row>
    <row r="25" spans="1:39" ht="12.75" x14ac:dyDescent="0.2">
      <c r="A25" s="30"/>
      <c r="B25" s="3" t="s">
        <v>52</v>
      </c>
      <c r="C25" s="3"/>
      <c r="D25" s="3"/>
      <c r="E25" s="39">
        <v>300</v>
      </c>
      <c r="F25" s="3" t="s">
        <v>21</v>
      </c>
      <c r="G25" s="32"/>
      <c r="H25" s="30"/>
      <c r="I25" s="26" t="s">
        <v>26</v>
      </c>
      <c r="J25" s="3"/>
      <c r="K25" s="3"/>
      <c r="L25" s="3" t="s">
        <v>31</v>
      </c>
      <c r="M25" s="20">
        <f>E7</f>
        <v>0</v>
      </c>
      <c r="N25" s="60" t="s">
        <v>61</v>
      </c>
      <c r="O25" s="25">
        <v>30</v>
      </c>
      <c r="P25" s="73" t="s">
        <v>36</v>
      </c>
      <c r="Q25" s="73"/>
      <c r="R25" s="73"/>
      <c r="S25" s="24">
        <f>(M25*O25)</f>
        <v>0</v>
      </c>
      <c r="T25" s="3" t="s">
        <v>5</v>
      </c>
      <c r="U25" s="3"/>
      <c r="V25" s="32"/>
      <c r="W25" s="51"/>
      <c r="X25" s="13"/>
      <c r="Y25" s="15"/>
      <c r="Z25" s="15"/>
      <c r="AA25" s="13"/>
      <c r="AB25" s="13"/>
      <c r="AC25" s="13"/>
      <c r="AD25" s="13"/>
      <c r="AE25" s="13"/>
      <c r="AF25" s="13"/>
      <c r="AG25" s="14"/>
      <c r="AH25" s="14"/>
      <c r="AI25" s="16"/>
      <c r="AJ25" s="13"/>
      <c r="AK25" s="13"/>
      <c r="AL25" s="13"/>
      <c r="AM25" s="49"/>
    </row>
    <row r="26" spans="1:39" ht="12.75" x14ac:dyDescent="0.2">
      <c r="A26" s="30"/>
      <c r="B26" s="3"/>
      <c r="C26" s="3" t="s">
        <v>78</v>
      </c>
      <c r="D26" s="3"/>
      <c r="E26" s="39">
        <f>((1*2)*0.038)</f>
        <v>7.5999999999999998E-2</v>
      </c>
      <c r="F26" s="3" t="s">
        <v>14</v>
      </c>
      <c r="G26" s="32"/>
      <c r="H26" s="30"/>
      <c r="I26" s="26" t="s">
        <v>27</v>
      </c>
      <c r="J26" s="3"/>
      <c r="K26" s="3"/>
      <c r="L26" s="3" t="s">
        <v>9</v>
      </c>
      <c r="M26" s="20">
        <f>S25</f>
        <v>0</v>
      </c>
      <c r="N26" s="60" t="s">
        <v>61</v>
      </c>
      <c r="O26" s="25">
        <f>O25</f>
        <v>30</v>
      </c>
      <c r="P26" s="73" t="s">
        <v>38</v>
      </c>
      <c r="Q26" s="73"/>
      <c r="R26" s="73"/>
      <c r="S26" s="24">
        <f>S25/2</f>
        <v>0</v>
      </c>
      <c r="T26" s="3" t="s">
        <v>5</v>
      </c>
      <c r="U26" s="3"/>
      <c r="V26" s="32"/>
      <c r="W26" s="30"/>
      <c r="X26" s="17" t="s">
        <v>64</v>
      </c>
      <c r="Y26" s="21" t="s">
        <v>65</v>
      </c>
      <c r="Z26" s="21"/>
      <c r="AA26" s="13"/>
      <c r="AB26" s="13"/>
      <c r="AC26" s="13"/>
      <c r="AD26" s="22">
        <f>(1000/AA21)*AA20</f>
        <v>0</v>
      </c>
      <c r="AE26" s="13" t="s">
        <v>73</v>
      </c>
      <c r="AF26" s="3"/>
      <c r="AG26" s="62" t="s">
        <v>82</v>
      </c>
      <c r="AH26" s="62"/>
      <c r="AI26" s="27">
        <f>AD26/1000</f>
        <v>0</v>
      </c>
      <c r="AJ26" s="13" t="s">
        <v>81</v>
      </c>
      <c r="AK26" s="13"/>
      <c r="AL26" s="13"/>
      <c r="AM26" s="49"/>
    </row>
    <row r="27" spans="1:39" ht="12.75" x14ac:dyDescent="0.2">
      <c r="A27" s="30"/>
      <c r="B27" s="39">
        <f>E26*E25</f>
        <v>22.8</v>
      </c>
      <c r="C27" s="3" t="s">
        <v>22</v>
      </c>
      <c r="D27" s="3"/>
      <c r="E27" s="3"/>
      <c r="F27" s="3"/>
      <c r="G27" s="32"/>
      <c r="H27" s="30"/>
      <c r="I27" s="26" t="s">
        <v>28</v>
      </c>
      <c r="J27" s="3"/>
      <c r="K27" s="3"/>
      <c r="L27" s="3" t="s">
        <v>9</v>
      </c>
      <c r="M27" s="20">
        <f>S25</f>
        <v>0</v>
      </c>
      <c r="N27" s="60" t="s">
        <v>61</v>
      </c>
      <c r="O27" s="25">
        <f t="shared" ref="O27:O28" si="0">O26</f>
        <v>30</v>
      </c>
      <c r="P27" s="73" t="s">
        <v>37</v>
      </c>
      <c r="Q27" s="73"/>
      <c r="R27" s="73"/>
      <c r="S27" s="24">
        <f>S25/3</f>
        <v>0</v>
      </c>
      <c r="T27" s="3" t="s">
        <v>5</v>
      </c>
      <c r="U27" s="3"/>
      <c r="V27" s="32"/>
      <c r="W27" s="30"/>
      <c r="X27" s="13" t="s">
        <v>88</v>
      </c>
      <c r="Y27" s="3"/>
      <c r="Z27" s="13"/>
      <c r="AA27" s="22" t="e">
        <f>AI26/AA24</f>
        <v>#DIV/0!</v>
      </c>
      <c r="AB27" s="13" t="s">
        <v>86</v>
      </c>
      <c r="AC27" s="13" t="s">
        <v>89</v>
      </c>
      <c r="AD27" s="22" t="e">
        <f>AA27*100</f>
        <v>#DIV/0!</v>
      </c>
      <c r="AE27" s="13" t="s">
        <v>90</v>
      </c>
      <c r="AF27" s="21" t="s">
        <v>111</v>
      </c>
      <c r="AG27" s="13"/>
      <c r="AH27" s="13"/>
      <c r="AI27" s="13"/>
      <c r="AJ27" s="13"/>
      <c r="AK27" s="13"/>
      <c r="AL27" s="13"/>
      <c r="AM27" s="49"/>
    </row>
    <row r="28" spans="1:39" ht="12.75" x14ac:dyDescent="0.2">
      <c r="A28" s="30"/>
      <c r="B28" s="40">
        <f>B24/B27</f>
        <v>0</v>
      </c>
      <c r="C28" s="3" t="s">
        <v>79</v>
      </c>
      <c r="D28" s="3"/>
      <c r="E28" s="3"/>
      <c r="F28" s="3"/>
      <c r="G28" s="32"/>
      <c r="H28" s="30"/>
      <c r="I28" s="26" t="s">
        <v>29</v>
      </c>
      <c r="J28" s="3"/>
      <c r="K28" s="3"/>
      <c r="L28" s="3" t="s">
        <v>9</v>
      </c>
      <c r="M28" s="20">
        <f>S25</f>
        <v>0</v>
      </c>
      <c r="N28" s="60" t="s">
        <v>61</v>
      </c>
      <c r="O28" s="25">
        <f t="shared" si="0"/>
        <v>30</v>
      </c>
      <c r="P28" s="73" t="s">
        <v>39</v>
      </c>
      <c r="Q28" s="73"/>
      <c r="R28" s="73"/>
      <c r="S28" s="24">
        <f>S25/4</f>
        <v>0</v>
      </c>
      <c r="T28" s="3" t="s">
        <v>5</v>
      </c>
      <c r="U28" s="3"/>
      <c r="V28" s="49"/>
      <c r="W28" s="54"/>
      <c r="X28" s="21"/>
      <c r="Y28" s="3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49"/>
    </row>
    <row r="29" spans="1:39" ht="13.5" thickBot="1" x14ac:dyDescent="0.25">
      <c r="A29" s="30"/>
      <c r="B29" s="3"/>
      <c r="C29" s="3"/>
      <c r="D29" s="3"/>
      <c r="E29" s="41"/>
      <c r="F29" s="3"/>
      <c r="G29" s="32"/>
      <c r="H29" s="4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5"/>
      <c r="W29" s="54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49"/>
    </row>
    <row r="30" spans="1:39" x14ac:dyDescent="0.2">
      <c r="A30" s="42"/>
      <c r="B30" s="11" t="s">
        <v>53</v>
      </c>
      <c r="C30" s="2"/>
      <c r="D30" s="2"/>
      <c r="E30" s="2"/>
      <c r="F30" s="2"/>
      <c r="G30" s="43"/>
      <c r="H30" s="3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2"/>
      <c r="W30" s="54" t="s">
        <v>113</v>
      </c>
      <c r="X30" s="21"/>
      <c r="Y30" s="21"/>
      <c r="Z30" s="5" t="s">
        <v>56</v>
      </c>
      <c r="AA30" s="27">
        <f>AB6*AB7*AB8</f>
        <v>0</v>
      </c>
      <c r="AB30" s="21" t="s">
        <v>81</v>
      </c>
      <c r="AC30" s="3" t="s">
        <v>93</v>
      </c>
      <c r="AD30" s="22">
        <f>AA30*1000</f>
        <v>0</v>
      </c>
      <c r="AE30" s="3" t="s">
        <v>94</v>
      </c>
      <c r="AF30" s="21" t="s">
        <v>92</v>
      </c>
      <c r="AG30" s="21"/>
      <c r="AH30" s="21"/>
      <c r="AI30" s="27">
        <f>AA13</f>
        <v>0</v>
      </c>
      <c r="AJ30" s="21" t="s">
        <v>66</v>
      </c>
      <c r="AK30" s="21" t="s">
        <v>95</v>
      </c>
      <c r="AL30" s="27">
        <f>AD13</f>
        <v>0</v>
      </c>
      <c r="AM30" s="49" t="s">
        <v>68</v>
      </c>
    </row>
    <row r="31" spans="1:39" x14ac:dyDescent="0.2">
      <c r="A31" s="30"/>
      <c r="B31" s="3"/>
      <c r="C31" s="3"/>
      <c r="D31" s="3"/>
      <c r="E31" s="3"/>
      <c r="F31" s="3"/>
      <c r="G31" s="32"/>
      <c r="H31" s="70" t="s">
        <v>118</v>
      </c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2"/>
      <c r="W31" s="54"/>
      <c r="X31" s="21"/>
      <c r="Y31" s="29"/>
      <c r="Z31" s="29"/>
      <c r="AA31" s="3"/>
      <c r="AB31" s="3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49"/>
    </row>
    <row r="32" spans="1:39" x14ac:dyDescent="0.2">
      <c r="A32" s="30"/>
      <c r="B32" s="12" t="s">
        <v>16</v>
      </c>
      <c r="C32" s="3"/>
      <c r="D32" s="3"/>
      <c r="E32" s="3"/>
      <c r="F32" s="3"/>
      <c r="G32" s="32"/>
      <c r="H32" s="3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2"/>
      <c r="W32" s="54"/>
      <c r="X32" s="21" t="s">
        <v>114</v>
      </c>
      <c r="Y32" s="3"/>
      <c r="Z32" s="21"/>
      <c r="AA32" s="21"/>
      <c r="AB32" s="56" t="e">
        <f>AD30/AL30</f>
        <v>#DIV/0!</v>
      </c>
      <c r="AC32" s="21" t="s">
        <v>96</v>
      </c>
      <c r="AD32" s="13" t="s">
        <v>106</v>
      </c>
      <c r="AE32" s="21"/>
      <c r="AF32" s="21"/>
      <c r="AG32" s="21"/>
      <c r="AH32" s="21"/>
      <c r="AI32" s="21"/>
      <c r="AJ32" s="21"/>
      <c r="AK32" s="21"/>
      <c r="AL32" s="21"/>
      <c r="AM32" s="49"/>
    </row>
    <row r="33" spans="1:39" x14ac:dyDescent="0.2">
      <c r="A33" s="30"/>
      <c r="B33" s="12" t="s">
        <v>17</v>
      </c>
      <c r="C33" s="3"/>
      <c r="D33" s="3"/>
      <c r="E33" s="3"/>
      <c r="F33" s="3"/>
      <c r="G33" s="32"/>
      <c r="H33" s="3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2"/>
      <c r="W33" s="30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2"/>
    </row>
    <row r="34" spans="1:39" x14ac:dyDescent="0.2">
      <c r="A34" s="30"/>
      <c r="B34" s="12" t="s">
        <v>77</v>
      </c>
      <c r="C34" s="3"/>
      <c r="D34" s="3"/>
      <c r="E34" s="3"/>
      <c r="F34" s="3"/>
      <c r="G34" s="32"/>
      <c r="H34" s="3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2"/>
      <c r="W34" s="30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2"/>
    </row>
    <row r="35" spans="1:39" x14ac:dyDescent="0.2">
      <c r="A35" s="30"/>
      <c r="B35" s="12" t="s">
        <v>76</v>
      </c>
      <c r="C35" s="3"/>
      <c r="D35" s="3"/>
      <c r="E35" s="3"/>
      <c r="F35" s="3"/>
      <c r="G35" s="32"/>
      <c r="H35" s="3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2"/>
      <c r="W35" s="30"/>
      <c r="X35" s="65" t="s">
        <v>99</v>
      </c>
      <c r="Y35" s="3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1"/>
    </row>
    <row r="36" spans="1:39" x14ac:dyDescent="0.2">
      <c r="A36" s="30"/>
      <c r="B36" s="12" t="s">
        <v>18</v>
      </c>
      <c r="C36" s="3"/>
      <c r="D36" s="3"/>
      <c r="E36" s="3"/>
      <c r="F36" s="3"/>
      <c r="G36" s="32"/>
      <c r="H36" s="3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2"/>
      <c r="W36" s="30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2"/>
    </row>
    <row r="37" spans="1:39" x14ac:dyDescent="0.2">
      <c r="A37" s="30"/>
      <c r="B37" s="12" t="s">
        <v>19</v>
      </c>
      <c r="C37" s="3"/>
      <c r="D37" s="3"/>
      <c r="E37" s="3"/>
      <c r="F37" s="3"/>
      <c r="G37" s="32"/>
      <c r="H37" s="3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2"/>
      <c r="W37" s="30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2"/>
    </row>
    <row r="38" spans="1:39" x14ac:dyDescent="0.2">
      <c r="A38" s="30"/>
      <c r="B38" s="12" t="s">
        <v>20</v>
      </c>
      <c r="C38" s="3"/>
      <c r="D38" s="3"/>
      <c r="E38" s="3"/>
      <c r="F38" s="3"/>
      <c r="G38" s="32"/>
      <c r="H38" s="3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2"/>
      <c r="W38" s="30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2"/>
    </row>
    <row r="39" spans="1:39" x14ac:dyDescent="0.2">
      <c r="A39" s="30"/>
      <c r="B39" s="12" t="s">
        <v>75</v>
      </c>
      <c r="C39" s="3"/>
      <c r="D39" s="3"/>
      <c r="E39" s="3"/>
      <c r="F39" s="3"/>
      <c r="G39" s="32"/>
      <c r="H39" s="3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2"/>
      <c r="W39" s="30" t="s">
        <v>109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2"/>
    </row>
    <row r="40" spans="1:39" ht="12" thickBot="1" x14ac:dyDescent="0.25">
      <c r="A40" s="30"/>
      <c r="B40" s="12" t="s">
        <v>40</v>
      </c>
      <c r="C40" s="3"/>
      <c r="D40" s="3"/>
      <c r="E40" s="3"/>
      <c r="F40" s="3"/>
      <c r="G40" s="32"/>
      <c r="H40" s="3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2"/>
      <c r="W40" s="30" t="s">
        <v>110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4"/>
      <c r="AI40" s="4"/>
      <c r="AJ40" s="4"/>
      <c r="AK40" s="4"/>
      <c r="AL40" s="4"/>
      <c r="AM40" s="45"/>
    </row>
    <row r="41" spans="1:39" ht="12" thickBot="1" x14ac:dyDescent="0.25">
      <c r="A41" s="44"/>
      <c r="B41" s="4"/>
      <c r="C41" s="4"/>
      <c r="D41" s="4"/>
      <c r="E41" s="4"/>
      <c r="F41" s="4"/>
      <c r="G41" s="45"/>
      <c r="H41" s="30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2"/>
      <c r="W41" s="4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43"/>
    </row>
    <row r="42" spans="1:39" x14ac:dyDescent="0.2">
      <c r="A42" s="30"/>
      <c r="B42" s="3"/>
      <c r="C42" s="3"/>
      <c r="D42" s="3"/>
      <c r="E42" s="3"/>
      <c r="F42" s="3"/>
      <c r="G42" s="32"/>
      <c r="H42" s="3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2"/>
      <c r="W42" s="30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2"/>
    </row>
    <row r="43" spans="1:39" x14ac:dyDescent="0.2">
      <c r="A43" s="30"/>
      <c r="B43" s="3"/>
      <c r="C43" s="3"/>
      <c r="D43" s="3"/>
      <c r="E43" s="3"/>
      <c r="F43" s="3"/>
      <c r="G43" s="32"/>
      <c r="H43" s="3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2"/>
      <c r="W43" s="30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2"/>
    </row>
    <row r="44" spans="1:39" x14ac:dyDescent="0.2">
      <c r="A44" s="30"/>
      <c r="B44" s="3"/>
      <c r="C44" s="3"/>
      <c r="D44" s="3"/>
      <c r="E44" s="3"/>
      <c r="F44" s="3"/>
      <c r="G44" s="32"/>
      <c r="H44" s="3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2"/>
      <c r="W44" s="30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2"/>
    </row>
    <row r="45" spans="1:39" x14ac:dyDescent="0.2">
      <c r="A45" s="30"/>
      <c r="B45" s="3"/>
      <c r="C45" s="3"/>
      <c r="D45" s="3"/>
      <c r="E45" s="3"/>
      <c r="F45" s="3"/>
      <c r="G45" s="32"/>
      <c r="H45" s="3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2"/>
      <c r="W45" s="30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2"/>
    </row>
    <row r="46" spans="1:39" x14ac:dyDescent="0.2">
      <c r="A46" s="30"/>
      <c r="B46" s="3"/>
      <c r="C46" s="3"/>
      <c r="D46" s="3"/>
      <c r="E46" s="3"/>
      <c r="F46" s="3"/>
      <c r="G46" s="32"/>
      <c r="H46" s="3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2"/>
      <c r="W46" s="30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2"/>
    </row>
    <row r="47" spans="1:39" x14ac:dyDescent="0.2">
      <c r="A47" s="30"/>
      <c r="B47" s="3"/>
      <c r="C47" s="3"/>
      <c r="D47" s="3"/>
      <c r="E47" s="3"/>
      <c r="F47" s="3"/>
      <c r="G47" s="32"/>
      <c r="H47" s="3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2"/>
      <c r="W47" s="30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2"/>
    </row>
    <row r="48" spans="1:39" x14ac:dyDescent="0.2">
      <c r="A48" s="30"/>
      <c r="B48" s="3"/>
      <c r="C48" s="3"/>
      <c r="D48" s="3"/>
      <c r="E48" s="3"/>
      <c r="F48" s="3"/>
      <c r="G48" s="32"/>
      <c r="H48" s="3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2"/>
      <c r="W48" s="30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2"/>
    </row>
    <row r="49" spans="1:39" x14ac:dyDescent="0.2">
      <c r="A49" s="30"/>
      <c r="B49" s="3"/>
      <c r="C49" s="3"/>
      <c r="D49" s="3"/>
      <c r="E49" s="3"/>
      <c r="F49" s="3"/>
      <c r="G49" s="32"/>
      <c r="H49" s="3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2"/>
      <c r="W49" s="30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2"/>
    </row>
    <row r="50" spans="1:39" x14ac:dyDescent="0.2">
      <c r="A50" s="30"/>
      <c r="B50" s="3"/>
      <c r="C50" s="3"/>
      <c r="D50" s="3"/>
      <c r="E50" s="3"/>
      <c r="F50" s="3"/>
      <c r="G50" s="32"/>
      <c r="H50" s="3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2"/>
      <c r="W50" s="30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2"/>
    </row>
    <row r="51" spans="1:39" x14ac:dyDescent="0.2">
      <c r="A51" s="30"/>
      <c r="B51" s="3"/>
      <c r="C51" s="3"/>
      <c r="D51" s="3"/>
      <c r="E51" s="3"/>
      <c r="F51" s="3"/>
      <c r="G51" s="32"/>
      <c r="H51" s="3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2"/>
      <c r="W51" s="55"/>
      <c r="X51" s="63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49"/>
    </row>
    <row r="52" spans="1:39" x14ac:dyDescent="0.2">
      <c r="A52" s="30"/>
      <c r="B52" s="3"/>
      <c r="C52" s="3"/>
      <c r="D52" s="3"/>
      <c r="E52" s="3"/>
      <c r="F52" s="3"/>
      <c r="G52" s="32"/>
      <c r="H52" s="30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2"/>
      <c r="W52" s="30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2"/>
    </row>
    <row r="53" spans="1:39" x14ac:dyDescent="0.2">
      <c r="A53" s="30"/>
      <c r="B53" s="3"/>
      <c r="C53" s="3"/>
      <c r="D53" s="3"/>
      <c r="E53" s="3"/>
      <c r="F53" s="3"/>
      <c r="G53" s="32"/>
      <c r="H53" s="30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2"/>
      <c r="W53" s="30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2"/>
    </row>
    <row r="54" spans="1:39" x14ac:dyDescent="0.2">
      <c r="A54" s="30"/>
      <c r="B54" s="3"/>
      <c r="C54" s="3"/>
      <c r="D54" s="3"/>
      <c r="E54" s="3"/>
      <c r="F54" s="3"/>
      <c r="G54" s="32"/>
      <c r="H54" s="30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2"/>
      <c r="W54" s="30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2"/>
    </row>
    <row r="55" spans="1:39" x14ac:dyDescent="0.2">
      <c r="A55" s="30"/>
      <c r="B55" s="3"/>
      <c r="C55" s="3"/>
      <c r="D55" s="3"/>
      <c r="E55" s="3"/>
      <c r="F55" s="3"/>
      <c r="G55" s="32"/>
      <c r="H55" s="30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2"/>
      <c r="W55" s="30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2"/>
    </row>
    <row r="56" spans="1:39" x14ac:dyDescent="0.2">
      <c r="A56" s="30"/>
      <c r="B56" s="3"/>
      <c r="C56" s="3"/>
      <c r="D56" s="3"/>
      <c r="E56" s="3"/>
      <c r="F56" s="3"/>
      <c r="G56" s="32"/>
      <c r="H56" s="30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2"/>
      <c r="W56" s="30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2"/>
    </row>
    <row r="57" spans="1:39" x14ac:dyDescent="0.2">
      <c r="A57" s="30"/>
      <c r="B57" s="3"/>
      <c r="C57" s="3"/>
      <c r="D57" s="3"/>
      <c r="E57" s="3"/>
      <c r="F57" s="3"/>
      <c r="G57" s="32"/>
      <c r="H57" s="30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2"/>
      <c r="W57" s="30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2"/>
    </row>
    <row r="58" spans="1:39" x14ac:dyDescent="0.2">
      <c r="A58" s="30"/>
      <c r="B58" s="3"/>
      <c r="C58" s="3"/>
      <c r="D58" s="3"/>
      <c r="E58" s="3"/>
      <c r="F58" s="3"/>
      <c r="G58" s="32"/>
      <c r="H58" s="30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2"/>
      <c r="W58" s="30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2"/>
    </row>
    <row r="59" spans="1:39" x14ac:dyDescent="0.2">
      <c r="A59" s="30"/>
      <c r="B59" s="3"/>
      <c r="C59" s="3"/>
      <c r="D59" s="3"/>
      <c r="E59" s="3"/>
      <c r="F59" s="3"/>
      <c r="G59" s="32"/>
      <c r="H59" s="50" t="s">
        <v>54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2"/>
      <c r="W59" s="30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2"/>
    </row>
    <row r="60" spans="1:39" x14ac:dyDescent="0.2">
      <c r="A60" s="30"/>
      <c r="B60" s="3"/>
      <c r="C60" s="3"/>
      <c r="D60" s="3"/>
      <c r="E60" s="3"/>
      <c r="F60" s="3"/>
      <c r="G60" s="32"/>
      <c r="H60" s="3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2"/>
      <c r="W60" s="30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2"/>
    </row>
    <row r="61" spans="1:39" x14ac:dyDescent="0.2">
      <c r="A61" s="30"/>
      <c r="B61" s="3"/>
      <c r="C61" s="3"/>
      <c r="D61" s="3"/>
      <c r="E61" s="3"/>
      <c r="F61" s="3"/>
      <c r="G61" s="32"/>
      <c r="H61" s="30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2"/>
      <c r="W61" s="30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2"/>
    </row>
    <row r="62" spans="1:39" x14ac:dyDescent="0.2">
      <c r="A62" s="30"/>
      <c r="B62" s="3"/>
      <c r="C62" s="3"/>
      <c r="D62" s="3"/>
      <c r="E62" s="3"/>
      <c r="F62" s="3"/>
      <c r="G62" s="32"/>
      <c r="H62" s="30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2"/>
      <c r="W62" s="30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2"/>
    </row>
    <row r="63" spans="1:39" x14ac:dyDescent="0.2">
      <c r="A63" s="30"/>
      <c r="B63" s="3"/>
      <c r="C63" s="3"/>
      <c r="D63" s="3"/>
      <c r="E63" s="3"/>
      <c r="F63" s="3"/>
      <c r="G63" s="32"/>
      <c r="H63" s="3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2"/>
      <c r="W63" s="30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2"/>
    </row>
    <row r="64" spans="1:39" x14ac:dyDescent="0.2">
      <c r="A64" s="46"/>
      <c r="B64" s="47"/>
      <c r="C64" s="47"/>
      <c r="D64" s="47"/>
      <c r="E64" s="47"/>
      <c r="F64" s="47"/>
      <c r="G64" s="48"/>
      <c r="H64" s="46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8"/>
      <c r="W64" s="46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8"/>
    </row>
  </sheetData>
  <sheetProtection algorithmName="SHA-512" hashValue="d7bR8dZuMzN+CKigqgp6JYTqZXeeq2HO6aDW+paOJsPy/aMJ7affkN845RpX76Cl3YL1SX0G3+3rde+nv2pmJg==" saltValue="dQV/qMZtSoP2lnZekqpi9A==" spinCount="100000" sheet="1" objects="1" scenarios="1" selectLockedCells="1"/>
  <mergeCells count="21">
    <mergeCell ref="W1:AM3"/>
    <mergeCell ref="P25:R25"/>
    <mergeCell ref="P26:R26"/>
    <mergeCell ref="P27:R27"/>
    <mergeCell ref="W6:Y6"/>
    <mergeCell ref="AD8:AM9"/>
    <mergeCell ref="H31:V31"/>
    <mergeCell ref="P28:R28"/>
    <mergeCell ref="A1:G2"/>
    <mergeCell ref="H1:V3"/>
    <mergeCell ref="I5:J6"/>
    <mergeCell ref="H12:V12"/>
    <mergeCell ref="S18:T18"/>
    <mergeCell ref="S19:T19"/>
    <mergeCell ref="M20:M23"/>
    <mergeCell ref="O20:O23"/>
    <mergeCell ref="S13:T13"/>
    <mergeCell ref="S14:T14"/>
    <mergeCell ref="S15:T15"/>
    <mergeCell ref="S16:T16"/>
    <mergeCell ref="S17:T17"/>
  </mergeCells>
  <pageMargins left="0.25" right="0.25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calculs &amp; formules</vt:lpstr>
    </vt:vector>
  </TitlesOfParts>
  <Company>Council of European Union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 incendie Lex</dc:creator>
  <cp:lastModifiedBy>twix</cp:lastModifiedBy>
  <cp:lastPrinted>2016-04-22T14:12:38Z</cp:lastPrinted>
  <dcterms:created xsi:type="dcterms:W3CDTF">2015-09-07T11:25:59Z</dcterms:created>
  <dcterms:modified xsi:type="dcterms:W3CDTF">2016-05-13T15:31:51Z</dcterms:modified>
</cp:coreProperties>
</file>